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560"/>
  </bookViews>
  <sheets>
    <sheet name="2021年度实验室维持费支出汇总" sheetId="1" r:id="rId1"/>
    <sheet name="材料支出" sheetId="2" r:id="rId2"/>
    <sheet name="药品支出" sheetId="3" r:id="rId3"/>
    <sheet name="试剂支出" sheetId="4" r:id="rId4"/>
    <sheet name="玻璃器皿支出" sheetId="5" r:id="rId5"/>
    <sheet name="小工具支出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F30" i="5" l="1"/>
  <c r="F20" i="3"/>
  <c r="F53" i="2"/>
  <c r="E52" i="2"/>
  <c r="F52" i="2" s="1"/>
  <c r="E51" i="2"/>
  <c r="F51" i="2" s="1"/>
  <c r="E29" i="5"/>
  <c r="E27" i="5"/>
  <c r="E50" i="2"/>
  <c r="E49" i="2"/>
  <c r="E48" i="2"/>
  <c r="F46" i="2"/>
  <c r="E46" i="2"/>
  <c r="E19" i="3"/>
  <c r="F8" i="6"/>
  <c r="E8" i="6" s="1"/>
  <c r="E18" i="3"/>
  <c r="E17" i="3"/>
  <c r="E44" i="2"/>
  <c r="F43" i="2"/>
  <c r="E43" i="2" s="1"/>
  <c r="F42" i="2"/>
  <c r="E42" i="2" s="1"/>
  <c r="E41" i="2"/>
  <c r="F40" i="2"/>
  <c r="E40" i="2"/>
  <c r="E39" i="2"/>
  <c r="E38" i="2"/>
  <c r="E37" i="2"/>
  <c r="E36" i="2"/>
  <c r="F35" i="2"/>
  <c r="E35" i="2"/>
  <c r="E33" i="2"/>
  <c r="F31" i="2"/>
  <c r="F30" i="2"/>
  <c r="E29" i="2"/>
  <c r="E28" i="2"/>
  <c r="E27" i="2"/>
  <c r="E26" i="2"/>
  <c r="E25" i="5"/>
  <c r="E24" i="5"/>
  <c r="E22" i="5"/>
  <c r="F25" i="2"/>
  <c r="E25" i="2" s="1"/>
  <c r="E24" i="2"/>
  <c r="E23" i="2"/>
  <c r="F22" i="2"/>
  <c r="E22" i="2" s="1"/>
  <c r="F21" i="2"/>
  <c r="E21" i="2" s="1"/>
  <c r="F20" i="2"/>
  <c r="E20" i="2" s="1"/>
  <c r="F16" i="5"/>
  <c r="F18" i="5"/>
  <c r="F12" i="3"/>
  <c r="F11" i="3"/>
  <c r="E14" i="4"/>
  <c r="E13" i="4"/>
  <c r="E12" i="4"/>
  <c r="E21" i="5"/>
  <c r="F6" i="4"/>
  <c r="E6" i="4" s="1"/>
  <c r="E11" i="4"/>
  <c r="E10" i="4"/>
  <c r="E9" i="4"/>
  <c r="F19" i="2"/>
  <c r="E19" i="2" s="1"/>
  <c r="F18" i="2"/>
  <c r="E18" i="2" s="1"/>
  <c r="F17" i="2"/>
  <c r="E17" i="2" s="1"/>
  <c r="F14" i="3"/>
  <c r="E14" i="3" s="1"/>
  <c r="E13" i="3"/>
  <c r="E20" i="5"/>
  <c r="E8" i="4"/>
  <c r="E19" i="5"/>
  <c r="E17" i="5"/>
  <c r="E16" i="5"/>
  <c r="E16" i="2"/>
  <c r="E12" i="3"/>
  <c r="E11" i="3"/>
  <c r="F10" i="3"/>
  <c r="E10" i="3" s="1"/>
  <c r="E8" i="3"/>
  <c r="E7" i="3"/>
  <c r="E6" i="3"/>
  <c r="E7" i="4"/>
  <c r="E15" i="5"/>
  <c r="E4" i="4"/>
  <c r="E3" i="4"/>
  <c r="E12" i="5"/>
  <c r="E15" i="2"/>
  <c r="F7" i="6"/>
  <c r="E7" i="6" s="1"/>
  <c r="F14" i="2"/>
  <c r="E14" i="2" s="1"/>
  <c r="E10" i="5"/>
  <c r="E8" i="5"/>
  <c r="F10" i="2"/>
  <c r="E13" i="2"/>
  <c r="E12" i="2"/>
  <c r="E11" i="2"/>
  <c r="E10" i="2"/>
  <c r="F9" i="2"/>
  <c r="E9" i="2"/>
  <c r="E2" i="3"/>
  <c r="F1" i="3"/>
  <c r="E1" i="3" s="1"/>
  <c r="F4" i="6"/>
  <c r="F9" i="6" s="1"/>
  <c r="E3" i="6"/>
  <c r="F8" i="2"/>
  <c r="E8" i="2" s="1"/>
  <c r="F7" i="2"/>
  <c r="F6" i="2"/>
  <c r="E6" i="2" s="1"/>
  <c r="E7" i="2"/>
  <c r="E5" i="2"/>
  <c r="E4" i="2"/>
  <c r="E3" i="2"/>
  <c r="F15" i="4" l="1"/>
  <c r="E4" i="6"/>
</calcChain>
</file>

<file path=xl/sharedStrings.xml><?xml version="1.0" encoding="utf-8"?>
<sst xmlns="http://schemas.openxmlformats.org/spreadsheetml/2006/main" count="275" uniqueCount="160">
  <si>
    <t>高纯氩气</t>
    <phoneticPr fontId="3" type="noConversion"/>
  </si>
  <si>
    <t>瓶</t>
    <phoneticPr fontId="3" type="noConversion"/>
  </si>
  <si>
    <t>进样泵管</t>
    <phoneticPr fontId="3" type="noConversion"/>
  </si>
  <si>
    <t>米</t>
    <phoneticPr fontId="3" type="noConversion"/>
  </si>
  <si>
    <t>高纯氮气</t>
    <phoneticPr fontId="3" type="noConversion"/>
  </si>
  <si>
    <t>瓶</t>
    <phoneticPr fontId="3" type="noConversion"/>
  </si>
  <si>
    <t>卷尺</t>
    <phoneticPr fontId="3" type="noConversion"/>
  </si>
  <si>
    <t>个</t>
    <phoneticPr fontId="3" type="noConversion"/>
  </si>
  <si>
    <t>计算器</t>
    <phoneticPr fontId="3" type="noConversion"/>
  </si>
  <si>
    <t>台</t>
    <phoneticPr fontId="3" type="noConversion"/>
  </si>
  <si>
    <t>盒</t>
    <phoneticPr fontId="3" type="noConversion"/>
  </si>
  <si>
    <t>支</t>
    <phoneticPr fontId="3" type="noConversion"/>
  </si>
  <si>
    <t>碱性电池</t>
    <phoneticPr fontId="3" type="noConversion"/>
  </si>
  <si>
    <t>板</t>
    <phoneticPr fontId="3" type="noConversion"/>
  </si>
  <si>
    <t>瓶</t>
    <phoneticPr fontId="3" type="noConversion"/>
  </si>
  <si>
    <t>名    称</t>
  </si>
  <si>
    <t>单位</t>
  </si>
  <si>
    <t>数 量</t>
  </si>
  <si>
    <t>单  价</t>
  </si>
  <si>
    <t>金 额</t>
  </si>
  <si>
    <t>瓶</t>
    <phoneticPr fontId="3" type="noConversion"/>
  </si>
  <si>
    <t>支</t>
    <phoneticPr fontId="3" type="noConversion"/>
  </si>
  <si>
    <t>丁腈手套</t>
  </si>
  <si>
    <t>只</t>
    <phoneticPr fontId="3" type="noConversion"/>
  </si>
  <si>
    <t>瓶</t>
    <phoneticPr fontId="3" type="noConversion"/>
  </si>
  <si>
    <t>钢瓶氦气</t>
    <phoneticPr fontId="3" type="noConversion"/>
  </si>
  <si>
    <t>移液器</t>
    <phoneticPr fontId="3" type="noConversion"/>
  </si>
  <si>
    <t>Axygen袋装吸头</t>
    <phoneticPr fontId="3" type="noConversion"/>
  </si>
  <si>
    <t>包</t>
    <phoneticPr fontId="3" type="noConversion"/>
  </si>
  <si>
    <t>Axygen盒装滤芯吸头</t>
    <phoneticPr fontId="3" type="noConversion"/>
  </si>
  <si>
    <t>盒</t>
    <phoneticPr fontId="3" type="noConversion"/>
  </si>
  <si>
    <t>个</t>
    <phoneticPr fontId="3" type="noConversion"/>
  </si>
  <si>
    <t>润滑剂</t>
    <phoneticPr fontId="3" type="noConversion"/>
  </si>
  <si>
    <t>钢瓶氦气</t>
    <phoneticPr fontId="3" type="noConversion"/>
  </si>
  <si>
    <t>离心管</t>
    <phoneticPr fontId="3" type="noConversion"/>
  </si>
  <si>
    <t>碱性电池</t>
    <phoneticPr fontId="3" type="noConversion"/>
  </si>
  <si>
    <t>板</t>
    <phoneticPr fontId="3" type="noConversion"/>
  </si>
  <si>
    <t>螺母</t>
    <phoneticPr fontId="3" type="noConversion"/>
  </si>
  <si>
    <t>件</t>
    <phoneticPr fontId="3" type="noConversion"/>
  </si>
  <si>
    <t>丁腈手套</t>
    <phoneticPr fontId="3" type="noConversion"/>
  </si>
  <si>
    <t>硝酸-易制爆</t>
  </si>
  <si>
    <t>瓶</t>
  </si>
  <si>
    <t>硝酸60多项元素杂质ppb级-易制爆</t>
  </si>
  <si>
    <t>硫酸-易制毒</t>
  </si>
  <si>
    <t>盐酸-易制毒</t>
  </si>
  <si>
    <t>丙酮</t>
  </si>
  <si>
    <t>丙酮-易制毒</t>
  </si>
  <si>
    <t>双氧水(30%过氧化氢)-易制爆</t>
  </si>
  <si>
    <t>液相进样器</t>
    <phoneticPr fontId="3" type="noConversion"/>
  </si>
  <si>
    <t>支</t>
    <phoneticPr fontId="3" type="noConversion"/>
  </si>
  <si>
    <t>透明螺纹口自动进样瓶</t>
    <phoneticPr fontId="3" type="noConversion"/>
  </si>
  <si>
    <t>盒</t>
    <phoneticPr fontId="3" type="noConversion"/>
  </si>
  <si>
    <t>支</t>
    <phoneticPr fontId="3" type="noConversion"/>
  </si>
  <si>
    <t>氯化镉</t>
    <phoneticPr fontId="3" type="noConversion"/>
  </si>
  <si>
    <t>氯化钴</t>
    <phoneticPr fontId="3" type="noConversion"/>
  </si>
  <si>
    <t>瓶</t>
    <phoneticPr fontId="3" type="noConversion"/>
  </si>
  <si>
    <t>六氯化铂钾</t>
    <phoneticPr fontId="3" type="noConversion"/>
  </si>
  <si>
    <t>包</t>
  </si>
  <si>
    <t>烧杯</t>
  </si>
  <si>
    <t>只</t>
  </si>
  <si>
    <t>超纯水</t>
  </si>
  <si>
    <t>桶</t>
  </si>
  <si>
    <t>水系滤膜</t>
  </si>
  <si>
    <t>盒</t>
  </si>
  <si>
    <t>醋酸纤维滤膜</t>
  </si>
  <si>
    <t>螺口尖底离心管(非灭菌）</t>
  </si>
  <si>
    <t>具塞比色管</t>
  </si>
  <si>
    <t>支</t>
  </si>
  <si>
    <t>硫酸亚铁铵，六水</t>
  </si>
  <si>
    <t>碱式滴定管</t>
  </si>
  <si>
    <t>聚四氟酸碱两用滴定管</t>
  </si>
  <si>
    <t>酸式滴定管</t>
  </si>
  <si>
    <t>碘酸钾, PT</t>
  </si>
  <si>
    <t>圆底连盖离心管</t>
  </si>
  <si>
    <t>进样口石墨垫</t>
    <phoneticPr fontId="3" type="noConversion"/>
  </si>
  <si>
    <t>件</t>
    <phoneticPr fontId="3" type="noConversion"/>
  </si>
  <si>
    <t>透镜绝缘陶瓷</t>
    <phoneticPr fontId="3" type="noConversion"/>
  </si>
  <si>
    <t>个</t>
    <phoneticPr fontId="3" type="noConversion"/>
  </si>
  <si>
    <t>钢丝钳</t>
    <phoneticPr fontId="3" type="noConversion"/>
  </si>
  <si>
    <t>把</t>
    <phoneticPr fontId="3" type="noConversion"/>
  </si>
  <si>
    <t>包</t>
    <phoneticPr fontId="3" type="noConversion"/>
  </si>
  <si>
    <t>放大镜</t>
    <phoneticPr fontId="3" type="noConversion"/>
  </si>
  <si>
    <t>六氯铂酸钾/氯化铂钾</t>
  </si>
  <si>
    <t>一次性使用橡胶手套</t>
  </si>
  <si>
    <t>(白)碱式滴定管</t>
  </si>
  <si>
    <t>塑料圆底离心管(连盖)</t>
  </si>
  <si>
    <t>玻璃量筒</t>
  </si>
  <si>
    <t>个</t>
  </si>
  <si>
    <t>离心管</t>
  </si>
  <si>
    <t>透明螺纹口样品瓶</t>
    <phoneticPr fontId="3" type="noConversion"/>
  </si>
  <si>
    <t>高纯氧气</t>
    <phoneticPr fontId="3" type="noConversion"/>
  </si>
  <si>
    <t>注射器</t>
  </si>
  <si>
    <t>茚三酮显色溶液</t>
    <phoneticPr fontId="3" type="noConversion"/>
  </si>
  <si>
    <t>EA</t>
    <phoneticPr fontId="3" type="noConversion"/>
  </si>
  <si>
    <t>邻苯二甲酸二戊酯-D4</t>
    <phoneticPr fontId="3" type="noConversion"/>
  </si>
  <si>
    <t>瓶</t>
    <phoneticPr fontId="3" type="noConversion"/>
  </si>
  <si>
    <t>一次性滴管</t>
  </si>
  <si>
    <t>棕聚四氟滴定管</t>
  </si>
  <si>
    <t>五水硫酸铜</t>
  </si>
  <si>
    <t>三角烧瓶大口</t>
  </si>
  <si>
    <t>水系滤头</t>
  </si>
  <si>
    <t>抗坏血酸</t>
  </si>
  <si>
    <t>白容量瓶</t>
  </si>
  <si>
    <t>盐酸羟胺</t>
  </si>
  <si>
    <t>酒石酸</t>
  </si>
  <si>
    <t>梨形分液漏斗</t>
  </si>
  <si>
    <t>白广口试剂瓶</t>
  </si>
  <si>
    <t>N,N-二甲基对苯二胺二盐酸盐</t>
  </si>
  <si>
    <t>直行冷凝管</t>
    <phoneticPr fontId="3" type="noConversion"/>
  </si>
  <si>
    <t>只</t>
    <phoneticPr fontId="3" type="noConversion"/>
  </si>
  <si>
    <t>小口棕色试剂瓶</t>
    <phoneticPr fontId="3" type="noConversion"/>
  </si>
  <si>
    <t>银硫离子电极</t>
    <phoneticPr fontId="3" type="noConversion"/>
  </si>
  <si>
    <t>样品台支架</t>
    <phoneticPr fontId="3" type="noConversion"/>
  </si>
  <si>
    <t>样品台</t>
    <phoneticPr fontId="3" type="noConversion"/>
  </si>
  <si>
    <t>铜网</t>
    <phoneticPr fontId="3" type="noConversion"/>
  </si>
  <si>
    <t>进样针</t>
    <phoneticPr fontId="3" type="noConversion"/>
  </si>
  <si>
    <t>件</t>
    <phoneticPr fontId="3" type="noConversion"/>
  </si>
  <si>
    <t>丁腈手套</t>
    <phoneticPr fontId="3" type="noConversion"/>
  </si>
  <si>
    <t>丁腈手套</t>
    <phoneticPr fontId="3" type="noConversion"/>
  </si>
  <si>
    <t>卡</t>
    <phoneticPr fontId="3" type="noConversion"/>
  </si>
  <si>
    <t>碱性电池</t>
    <phoneticPr fontId="3" type="noConversion"/>
  </si>
  <si>
    <t>4-氨基安替比林</t>
    <phoneticPr fontId="3" type="noConversion"/>
  </si>
  <si>
    <t>铁氰化钾</t>
    <phoneticPr fontId="3" type="noConversion"/>
  </si>
  <si>
    <t>机油</t>
    <phoneticPr fontId="3" type="noConversion"/>
  </si>
  <si>
    <t>桶</t>
    <phoneticPr fontId="3" type="noConversion"/>
  </si>
  <si>
    <t>扁型称量瓶</t>
  </si>
  <si>
    <t>高型称量瓶</t>
  </si>
  <si>
    <t>螺纹样品瓶盖垫</t>
  </si>
  <si>
    <t>有机玻璃离心管架</t>
  </si>
  <si>
    <t>一次性丁腈手套</t>
  </si>
  <si>
    <t>碘化钾</t>
  </si>
  <si>
    <t>棕广口试剂瓶</t>
  </si>
  <si>
    <t>硫酸汞</t>
  </si>
  <si>
    <t>无水硫酸钠</t>
  </si>
  <si>
    <t>4-氨基安替比林</t>
  </si>
  <si>
    <t>玻璃容量瓶</t>
    <phoneticPr fontId="3" type="noConversion"/>
  </si>
  <si>
    <t>个</t>
    <phoneticPr fontId="3" type="noConversion"/>
  </si>
  <si>
    <t>钢瓶氦气</t>
    <phoneticPr fontId="3" type="noConversion"/>
  </si>
  <si>
    <t>扳手</t>
  </si>
  <si>
    <t>把</t>
  </si>
  <si>
    <t>件</t>
  </si>
  <si>
    <t>合计</t>
    <phoneticPr fontId="2" type="noConversion"/>
  </si>
  <si>
    <t>序号</t>
    <phoneticPr fontId="2" type="noConversion"/>
  </si>
  <si>
    <t>2021年度小工具支出</t>
    <phoneticPr fontId="2" type="noConversion"/>
  </si>
  <si>
    <t>序号</t>
    <phoneticPr fontId="2" type="noConversion"/>
  </si>
  <si>
    <t>2021年度玻璃器皿支出</t>
    <phoneticPr fontId="2" type="noConversion"/>
  </si>
  <si>
    <t>合计</t>
    <phoneticPr fontId="2" type="noConversion"/>
  </si>
  <si>
    <t>2021年度试剂支出</t>
    <phoneticPr fontId="2" type="noConversion"/>
  </si>
  <si>
    <t>2021年度药品支出</t>
    <phoneticPr fontId="2" type="noConversion"/>
  </si>
  <si>
    <t>合计</t>
    <phoneticPr fontId="2" type="noConversion"/>
  </si>
  <si>
    <t>2021年度材料支出</t>
    <phoneticPr fontId="2" type="noConversion"/>
  </si>
  <si>
    <t>备注</t>
    <phoneticPr fontId="2" type="noConversion"/>
  </si>
  <si>
    <t>分析测试中心2021年度实验室维持费使用情况汇总</t>
    <phoneticPr fontId="2" type="noConversion"/>
  </si>
  <si>
    <t>经费使用类别</t>
    <phoneticPr fontId="2" type="noConversion"/>
  </si>
  <si>
    <t>材料</t>
    <phoneticPr fontId="2" type="noConversion"/>
  </si>
  <si>
    <t>药品</t>
    <phoneticPr fontId="2" type="noConversion"/>
  </si>
  <si>
    <t>试剂</t>
    <phoneticPr fontId="2" type="noConversion"/>
  </si>
  <si>
    <t>玻璃器皿</t>
    <phoneticPr fontId="2" type="noConversion"/>
  </si>
  <si>
    <t>小工具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</si>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</sst>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9">
    <font>
      <sz val="11"/>
      <color theme="1"/>
      <name val="等线"/>
      <family val="2"/>
      <charset val="134"/>
      <scheme val="minor"/>
    </font>
    <font>
      <sz val="12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SimSun"/>
      <charset val="134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0" borderId="0" xfId="0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6" sqref="C6"/>
    </sheetView>
  </sheetViews>
  <sheetFormatPr defaultRowHeight="14.25"/>
  <cols>
    <col min="2" max="2" width="16.375" customWidth="1"/>
    <col min="3" max="3" width="11.75" customWidth="1"/>
    <col min="4" max="4" width="27.375" customWidth="1"/>
  </cols>
  <sheetData>
    <row r="1" spans="1:4" ht="34.5" customHeight="1">
      <c r="A1" s="27" t="s">
        <v>152</v>
      </c>
      <c r="B1" s="27"/>
      <c r="C1" s="27"/>
      <c r="D1" s="27"/>
    </row>
    <row r="2" spans="1:4" ht="15.75">
      <c r="A2" s="22" t="s">
        <v>144</v>
      </c>
      <c r="B2" s="19" t="s">
        <v>153</v>
      </c>
      <c r="C2" s="21" t="s">
        <v>19</v>
      </c>
      <c r="D2" s="19" t="s">
        <v>151</v>
      </c>
    </row>
    <row r="3" spans="1:4" ht="15.75">
      <c r="A3" s="8">
        <v>1</v>
      </c>
      <c r="B3" s="2" t="s">
        <v>154</v>
      </c>
      <c r="C3" s="5">
        <v>86988.89</v>
      </c>
      <c r="D3" s="2"/>
    </row>
    <row r="4" spans="1:4" ht="15.75">
      <c r="A4" s="8">
        <v>2</v>
      </c>
      <c r="B4" s="2" t="s">
        <v>155</v>
      </c>
      <c r="C4" s="5">
        <v>10060</v>
      </c>
      <c r="D4" s="2"/>
    </row>
    <row r="5" spans="1:4" ht="15.75">
      <c r="A5" s="8">
        <v>3</v>
      </c>
      <c r="B5" s="26" t="s">
        <v>156</v>
      </c>
      <c r="C5" s="5">
        <v>24750</v>
      </c>
      <c r="D5" s="2"/>
    </row>
    <row r="6" spans="1:4" ht="15.75">
      <c r="A6" s="8">
        <v>4</v>
      </c>
      <c r="B6" s="2" t="s">
        <v>157</v>
      </c>
      <c r="C6" s="5">
        <v>9957.5</v>
      </c>
      <c r="D6" s="2"/>
    </row>
    <row r="7" spans="1:4" ht="15.75">
      <c r="A7" s="8">
        <v>5</v>
      </c>
      <c r="B7" s="2" t="s">
        <v>158</v>
      </c>
      <c r="C7" s="5">
        <v>331</v>
      </c>
      <c r="D7" s="2"/>
    </row>
    <row r="8" spans="1:4">
      <c r="A8" s="28" t="s">
        <v>159</v>
      </c>
      <c r="B8" s="29"/>
      <c r="C8" s="8">
        <f>SUM(C3:C7)</f>
        <v>132087.39000000001</v>
      </c>
      <c r="D8" s="16"/>
    </row>
  </sheetData>
  <sortState ref="B2:F258">
    <sortCondition ref="B2"/>
  </sortState>
  <mergeCells count="2">
    <mergeCell ref="A1:D1"/>
    <mergeCell ref="A8:B8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43" workbookViewId="0">
      <selection activeCell="F53" sqref="F53"/>
    </sheetView>
  </sheetViews>
  <sheetFormatPr defaultRowHeight="14.25"/>
  <cols>
    <col min="1" max="1" width="6.25" style="24" customWidth="1"/>
    <col min="2" max="2" width="22.25" customWidth="1"/>
    <col min="6" max="6" width="9.625" bestFit="1" customWidth="1"/>
  </cols>
  <sheetData>
    <row r="1" spans="1:6" ht="21.75" customHeight="1">
      <c r="A1" s="30" t="s">
        <v>150</v>
      </c>
      <c r="B1" s="30"/>
      <c r="C1" s="30"/>
      <c r="D1" s="30"/>
      <c r="E1" s="30"/>
      <c r="F1" s="30"/>
    </row>
    <row r="2" spans="1:6" ht="15.75">
      <c r="A2" s="22" t="s">
        <v>144</v>
      </c>
      <c r="B2" s="19" t="s">
        <v>15</v>
      </c>
      <c r="C2" s="19" t="s">
        <v>16</v>
      </c>
      <c r="D2" s="19" t="s">
        <v>17</v>
      </c>
      <c r="E2" s="20" t="s">
        <v>18</v>
      </c>
      <c r="F2" s="21" t="s">
        <v>19</v>
      </c>
    </row>
    <row r="3" spans="1:6" ht="15.75">
      <c r="A3" s="8">
        <v>1</v>
      </c>
      <c r="B3" s="1" t="s">
        <v>25</v>
      </c>
      <c r="C3" s="2" t="s">
        <v>24</v>
      </c>
      <c r="D3" s="2">
        <v>1</v>
      </c>
      <c r="E3" s="3">
        <f t="shared" ref="E3:E29" si="0">F3/D3</f>
        <v>2167.34</v>
      </c>
      <c r="F3" s="4">
        <v>2167.34</v>
      </c>
    </row>
    <row r="4" spans="1:6" ht="15.75">
      <c r="A4" s="8">
        <v>2</v>
      </c>
      <c r="B4" s="1" t="s">
        <v>33</v>
      </c>
      <c r="C4" s="2" t="s">
        <v>20</v>
      </c>
      <c r="D4" s="2">
        <v>1</v>
      </c>
      <c r="E4" s="3">
        <f t="shared" si="0"/>
        <v>1850.94</v>
      </c>
      <c r="F4" s="4">
        <v>1850.94</v>
      </c>
    </row>
    <row r="5" spans="1:6" ht="15.75">
      <c r="A5" s="8">
        <v>3</v>
      </c>
      <c r="B5" s="7" t="s">
        <v>137</v>
      </c>
      <c r="C5" s="2" t="s">
        <v>20</v>
      </c>
      <c r="D5" s="2">
        <v>1</v>
      </c>
      <c r="E5" s="3">
        <f t="shared" si="0"/>
        <v>1892.75</v>
      </c>
      <c r="F5" s="4">
        <v>1892.75</v>
      </c>
    </row>
    <row r="6" spans="1:6" ht="15.75">
      <c r="A6" s="8">
        <v>4</v>
      </c>
      <c r="B6" s="1" t="s">
        <v>90</v>
      </c>
      <c r="C6" s="2" t="s">
        <v>20</v>
      </c>
      <c r="D6" s="2">
        <v>1</v>
      </c>
      <c r="E6" s="3">
        <f t="shared" si="0"/>
        <v>1335</v>
      </c>
      <c r="F6" s="4">
        <f>1181.42+153.58</f>
        <v>1335</v>
      </c>
    </row>
    <row r="7" spans="1:6" ht="15.75">
      <c r="A7" s="8">
        <v>5</v>
      </c>
      <c r="B7" s="1" t="s">
        <v>4</v>
      </c>
      <c r="C7" s="2" t="s">
        <v>5</v>
      </c>
      <c r="D7" s="2">
        <v>6</v>
      </c>
      <c r="E7" s="3">
        <f t="shared" si="0"/>
        <v>385</v>
      </c>
      <c r="F7" s="4">
        <f>385*6</f>
        <v>2310</v>
      </c>
    </row>
    <row r="8" spans="1:6" ht="15.75">
      <c r="A8" s="8">
        <v>6</v>
      </c>
      <c r="B8" s="1" t="s">
        <v>0</v>
      </c>
      <c r="C8" s="2" t="s">
        <v>1</v>
      </c>
      <c r="D8" s="2">
        <v>137</v>
      </c>
      <c r="E8" s="3">
        <f t="shared" si="0"/>
        <v>385</v>
      </c>
      <c r="F8" s="4">
        <f>137*385</f>
        <v>52745</v>
      </c>
    </row>
    <row r="9" spans="1:6" ht="15.75">
      <c r="A9" s="8">
        <v>7</v>
      </c>
      <c r="B9" s="13" t="s">
        <v>60</v>
      </c>
      <c r="C9" s="14" t="s">
        <v>61</v>
      </c>
      <c r="D9" s="14">
        <v>24</v>
      </c>
      <c r="E9" s="3">
        <f t="shared" si="0"/>
        <v>195</v>
      </c>
      <c r="F9" s="4">
        <f>24*195</f>
        <v>4680</v>
      </c>
    </row>
    <row r="10" spans="1:6" ht="15.75">
      <c r="A10" s="8">
        <v>8</v>
      </c>
      <c r="B10" s="1" t="s">
        <v>22</v>
      </c>
      <c r="C10" s="2" t="s">
        <v>23</v>
      </c>
      <c r="D10" s="2">
        <v>1000</v>
      </c>
      <c r="E10" s="3">
        <f t="shared" si="0"/>
        <v>0.96</v>
      </c>
      <c r="F10" s="3">
        <f>1000*0.96</f>
        <v>960</v>
      </c>
    </row>
    <row r="11" spans="1:6" ht="15.75">
      <c r="A11" s="8">
        <v>9</v>
      </c>
      <c r="B11" s="1" t="s">
        <v>39</v>
      </c>
      <c r="C11" s="2" t="s">
        <v>23</v>
      </c>
      <c r="D11" s="2">
        <v>1000</v>
      </c>
      <c r="E11" s="3">
        <f t="shared" si="0"/>
        <v>0.84899999999999998</v>
      </c>
      <c r="F11" s="4">
        <v>849</v>
      </c>
    </row>
    <row r="12" spans="1:6" ht="15.75">
      <c r="A12" s="8">
        <v>10</v>
      </c>
      <c r="B12" s="1" t="s">
        <v>117</v>
      </c>
      <c r="C12" s="2" t="s">
        <v>23</v>
      </c>
      <c r="D12" s="2">
        <v>1500</v>
      </c>
      <c r="E12" s="3">
        <f t="shared" si="0"/>
        <v>0.46827333333333332</v>
      </c>
      <c r="F12" s="4">
        <v>702.41</v>
      </c>
    </row>
    <row r="13" spans="1:6" ht="15.75">
      <c r="A13" s="8">
        <v>11</v>
      </c>
      <c r="B13" s="1" t="s">
        <v>118</v>
      </c>
      <c r="C13" s="2" t="s">
        <v>109</v>
      </c>
      <c r="D13" s="2">
        <v>1500</v>
      </c>
      <c r="E13" s="3">
        <f t="shared" si="0"/>
        <v>0.48476666666666668</v>
      </c>
      <c r="F13" s="4">
        <v>727.15</v>
      </c>
    </row>
    <row r="14" spans="1:6" ht="15.75">
      <c r="A14" s="8">
        <v>12</v>
      </c>
      <c r="B14" s="13" t="s">
        <v>64</v>
      </c>
      <c r="C14" s="14" t="s">
        <v>63</v>
      </c>
      <c r="D14" s="14">
        <v>45</v>
      </c>
      <c r="E14" s="3">
        <f t="shared" si="0"/>
        <v>55</v>
      </c>
      <c r="F14" s="4">
        <f>55*45</f>
        <v>2475</v>
      </c>
    </row>
    <row r="15" spans="1:6" ht="15.75">
      <c r="A15" s="8">
        <v>13</v>
      </c>
      <c r="B15" s="7" t="s">
        <v>123</v>
      </c>
      <c r="C15" s="2" t="s">
        <v>124</v>
      </c>
      <c r="D15" s="2">
        <v>1</v>
      </c>
      <c r="E15" s="3">
        <f t="shared" si="0"/>
        <v>185</v>
      </c>
      <c r="F15" s="4">
        <v>185</v>
      </c>
    </row>
    <row r="16" spans="1:6" ht="15.75">
      <c r="A16" s="8">
        <v>14</v>
      </c>
      <c r="B16" s="1" t="s">
        <v>32</v>
      </c>
      <c r="C16" s="2" t="s">
        <v>14</v>
      </c>
      <c r="D16" s="2">
        <v>1</v>
      </c>
      <c r="E16" s="3">
        <f t="shared" si="0"/>
        <v>400</v>
      </c>
      <c r="F16" s="4">
        <v>400</v>
      </c>
    </row>
    <row r="17" spans="1:6" ht="15.75">
      <c r="A17" s="8">
        <v>15</v>
      </c>
      <c r="B17" s="1" t="s">
        <v>76</v>
      </c>
      <c r="C17" s="2" t="s">
        <v>75</v>
      </c>
      <c r="D17" s="2">
        <v>1</v>
      </c>
      <c r="E17" s="3">
        <f t="shared" si="0"/>
        <v>1484</v>
      </c>
      <c r="F17" s="4">
        <f>1313.27+170.73</f>
        <v>1484</v>
      </c>
    </row>
    <row r="18" spans="1:6" ht="15.75">
      <c r="A18" s="8">
        <v>16</v>
      </c>
      <c r="B18" s="1" t="s">
        <v>89</v>
      </c>
      <c r="C18" s="2" t="s">
        <v>10</v>
      </c>
      <c r="D18" s="2">
        <v>1</v>
      </c>
      <c r="E18" s="3">
        <f t="shared" si="0"/>
        <v>105</v>
      </c>
      <c r="F18" s="4">
        <f>92.92+12.08</f>
        <v>105</v>
      </c>
    </row>
    <row r="19" spans="1:6" ht="15.75">
      <c r="A19" s="8">
        <v>17</v>
      </c>
      <c r="B19" s="1" t="s">
        <v>50</v>
      </c>
      <c r="C19" s="2" t="s">
        <v>51</v>
      </c>
      <c r="D19" s="2">
        <v>3</v>
      </c>
      <c r="E19" s="3">
        <f t="shared" si="0"/>
        <v>60</v>
      </c>
      <c r="F19" s="4">
        <f>159.29+20.71</f>
        <v>180</v>
      </c>
    </row>
    <row r="20" spans="1:6" ht="15.75">
      <c r="A20" s="8">
        <v>18</v>
      </c>
      <c r="B20" s="1" t="s">
        <v>48</v>
      </c>
      <c r="C20" s="2" t="s">
        <v>49</v>
      </c>
      <c r="D20" s="2">
        <v>3</v>
      </c>
      <c r="E20" s="3">
        <f t="shared" si="0"/>
        <v>68</v>
      </c>
      <c r="F20" s="4">
        <f>180.53+23.47</f>
        <v>204</v>
      </c>
    </row>
    <row r="21" spans="1:6" ht="15.75">
      <c r="A21" s="8">
        <v>19</v>
      </c>
      <c r="B21" s="1" t="s">
        <v>48</v>
      </c>
      <c r="C21" s="2" t="s">
        <v>49</v>
      </c>
      <c r="D21" s="2">
        <v>3</v>
      </c>
      <c r="E21" s="3">
        <f t="shared" si="0"/>
        <v>68</v>
      </c>
      <c r="F21" s="4">
        <f>180.53+23.47</f>
        <v>204</v>
      </c>
    </row>
    <row r="22" spans="1:6" ht="15.75">
      <c r="A22" s="8">
        <v>20</v>
      </c>
      <c r="B22" s="1" t="s">
        <v>48</v>
      </c>
      <c r="C22" s="2" t="s">
        <v>49</v>
      </c>
      <c r="D22" s="2">
        <v>3</v>
      </c>
      <c r="E22" s="3">
        <f t="shared" si="0"/>
        <v>65</v>
      </c>
      <c r="F22" s="4">
        <f>57.52*3+7.48*3</f>
        <v>195</v>
      </c>
    </row>
    <row r="23" spans="1:6" ht="15.75">
      <c r="A23" s="8">
        <v>21</v>
      </c>
      <c r="B23" s="9" t="s">
        <v>113</v>
      </c>
      <c r="C23" s="2" t="s">
        <v>7</v>
      </c>
      <c r="D23" s="2">
        <v>2</v>
      </c>
      <c r="E23" s="3">
        <f t="shared" si="0"/>
        <v>10</v>
      </c>
      <c r="F23" s="4">
        <v>20</v>
      </c>
    </row>
    <row r="24" spans="1:6" ht="15.75">
      <c r="A24" s="8">
        <v>22</v>
      </c>
      <c r="B24" s="15" t="s">
        <v>113</v>
      </c>
      <c r="C24" s="2" t="s">
        <v>31</v>
      </c>
      <c r="D24" s="2">
        <v>1</v>
      </c>
      <c r="E24" s="3">
        <f t="shared" si="0"/>
        <v>60</v>
      </c>
      <c r="F24" s="4">
        <v>60</v>
      </c>
    </row>
    <row r="25" spans="1:6" ht="15.75">
      <c r="A25" s="8">
        <v>23</v>
      </c>
      <c r="B25" s="9" t="s">
        <v>112</v>
      </c>
      <c r="C25" s="2" t="s">
        <v>7</v>
      </c>
      <c r="D25" s="2">
        <v>1</v>
      </c>
      <c r="E25" s="3">
        <f t="shared" si="0"/>
        <v>120</v>
      </c>
      <c r="F25" s="4">
        <f>118.81+1.19</f>
        <v>120</v>
      </c>
    </row>
    <row r="26" spans="1:6" ht="15.75">
      <c r="A26" s="8">
        <v>24</v>
      </c>
      <c r="B26" s="1" t="s">
        <v>128</v>
      </c>
      <c r="C26" s="2" t="s">
        <v>87</v>
      </c>
      <c r="D26" s="2">
        <v>3</v>
      </c>
      <c r="E26" s="3">
        <f t="shared" si="0"/>
        <v>33</v>
      </c>
      <c r="F26" s="4">
        <v>99</v>
      </c>
    </row>
    <row r="27" spans="1:6" ht="15.75">
      <c r="A27" s="8">
        <v>25</v>
      </c>
      <c r="B27" s="1" t="s">
        <v>128</v>
      </c>
      <c r="C27" s="2" t="s">
        <v>87</v>
      </c>
      <c r="D27" s="2">
        <v>3</v>
      </c>
      <c r="E27" s="3">
        <f t="shared" si="0"/>
        <v>28</v>
      </c>
      <c r="F27" s="4">
        <v>84</v>
      </c>
    </row>
    <row r="28" spans="1:6" ht="15.75">
      <c r="A28" s="8">
        <v>26</v>
      </c>
      <c r="B28" s="1" t="s">
        <v>73</v>
      </c>
      <c r="C28" s="2" t="s">
        <v>57</v>
      </c>
      <c r="D28" s="2">
        <v>18</v>
      </c>
      <c r="E28" s="3">
        <f t="shared" si="0"/>
        <v>27</v>
      </c>
      <c r="F28" s="4">
        <v>486</v>
      </c>
    </row>
    <row r="29" spans="1:6" ht="15.75">
      <c r="A29" s="8">
        <v>27</v>
      </c>
      <c r="B29" s="1" t="s">
        <v>73</v>
      </c>
      <c r="C29" s="2" t="s">
        <v>57</v>
      </c>
      <c r="D29" s="2">
        <v>10</v>
      </c>
      <c r="E29" s="3">
        <f t="shared" si="0"/>
        <v>21</v>
      </c>
      <c r="F29" s="4">
        <v>210</v>
      </c>
    </row>
    <row r="30" spans="1:6" ht="15.75">
      <c r="A30" s="8">
        <v>28</v>
      </c>
      <c r="B30" s="1" t="s">
        <v>26</v>
      </c>
      <c r="C30" s="2" t="s">
        <v>11</v>
      </c>
      <c r="D30" s="2">
        <v>6</v>
      </c>
      <c r="E30" s="3">
        <v>145</v>
      </c>
      <c r="F30" s="4">
        <f>D30*E30</f>
        <v>870</v>
      </c>
    </row>
    <row r="31" spans="1:6" ht="15.75">
      <c r="A31" s="8">
        <v>29</v>
      </c>
      <c r="B31" s="1" t="s">
        <v>26</v>
      </c>
      <c r="C31" s="2" t="s">
        <v>11</v>
      </c>
      <c r="D31" s="2">
        <v>6</v>
      </c>
      <c r="E31" s="3">
        <v>145</v>
      </c>
      <c r="F31" s="4">
        <f>D31*E31</f>
        <v>870</v>
      </c>
    </row>
    <row r="32" spans="1:6" ht="15.75">
      <c r="A32" s="8">
        <v>30</v>
      </c>
      <c r="B32" s="9" t="s">
        <v>96</v>
      </c>
      <c r="C32" s="2" t="s">
        <v>57</v>
      </c>
      <c r="D32" s="2">
        <v>5</v>
      </c>
      <c r="E32" s="3">
        <v>14.5</v>
      </c>
      <c r="F32" s="4">
        <v>72.5</v>
      </c>
    </row>
    <row r="33" spans="1:6" ht="15.75">
      <c r="A33" s="8">
        <v>31</v>
      </c>
      <c r="B33" s="1" t="s">
        <v>129</v>
      </c>
      <c r="C33" s="2" t="s">
        <v>63</v>
      </c>
      <c r="D33" s="2">
        <v>10</v>
      </c>
      <c r="E33" s="3">
        <f>F33/D33</f>
        <v>105</v>
      </c>
      <c r="F33" s="4">
        <v>1050</v>
      </c>
    </row>
    <row r="34" spans="1:6" ht="15.75">
      <c r="A34" s="8">
        <v>32</v>
      </c>
      <c r="B34" s="1" t="s">
        <v>83</v>
      </c>
      <c r="C34" s="2" t="s">
        <v>63</v>
      </c>
      <c r="D34" s="2">
        <v>17</v>
      </c>
      <c r="E34" s="3">
        <v>70</v>
      </c>
      <c r="F34" s="4">
        <v>1190</v>
      </c>
    </row>
    <row r="35" spans="1:6" ht="15.75">
      <c r="A35" s="8">
        <v>33</v>
      </c>
      <c r="B35" s="1" t="s">
        <v>111</v>
      </c>
      <c r="C35" s="2" t="s">
        <v>21</v>
      </c>
      <c r="D35" s="2">
        <v>1</v>
      </c>
      <c r="E35" s="3">
        <f t="shared" ref="E35:E44" si="1">F35/D35</f>
        <v>260</v>
      </c>
      <c r="F35" s="4">
        <f>230.09+29.91</f>
        <v>260</v>
      </c>
    </row>
    <row r="36" spans="1:6" ht="15.75">
      <c r="A36" s="8">
        <v>34</v>
      </c>
      <c r="B36" s="1" t="s">
        <v>34</v>
      </c>
      <c r="C36" s="2" t="s">
        <v>28</v>
      </c>
      <c r="D36" s="2">
        <v>2</v>
      </c>
      <c r="E36" s="3">
        <f t="shared" si="1"/>
        <v>26</v>
      </c>
      <c r="F36" s="4">
        <v>52</v>
      </c>
    </row>
    <row r="37" spans="1:6" ht="15.75">
      <c r="A37" s="8">
        <v>35</v>
      </c>
      <c r="B37" s="1" t="s">
        <v>88</v>
      </c>
      <c r="C37" s="2" t="s">
        <v>80</v>
      </c>
      <c r="D37" s="2">
        <v>6</v>
      </c>
      <c r="E37" s="3">
        <f t="shared" si="1"/>
        <v>19</v>
      </c>
      <c r="F37" s="4">
        <v>114</v>
      </c>
    </row>
    <row r="38" spans="1:6" ht="15.75">
      <c r="A38" s="8">
        <v>36</v>
      </c>
      <c r="B38" s="1" t="s">
        <v>12</v>
      </c>
      <c r="C38" s="2" t="s">
        <v>13</v>
      </c>
      <c r="D38" s="2">
        <v>1</v>
      </c>
      <c r="E38" s="3">
        <f t="shared" si="1"/>
        <v>25.9</v>
      </c>
      <c r="F38" s="4">
        <v>25.9</v>
      </c>
    </row>
    <row r="39" spans="1:6" ht="15.75">
      <c r="A39" s="8">
        <v>37</v>
      </c>
      <c r="B39" s="1" t="s">
        <v>35</v>
      </c>
      <c r="C39" s="2" t="s">
        <v>36</v>
      </c>
      <c r="D39" s="2">
        <v>1</v>
      </c>
      <c r="E39" s="3">
        <f t="shared" si="1"/>
        <v>30.9</v>
      </c>
      <c r="F39" s="4">
        <v>30.9</v>
      </c>
    </row>
    <row r="40" spans="1:6" ht="15.75">
      <c r="A40" s="8">
        <v>38</v>
      </c>
      <c r="B40" s="1" t="s">
        <v>120</v>
      </c>
      <c r="C40" s="2" t="s">
        <v>119</v>
      </c>
      <c r="D40" s="2">
        <v>1</v>
      </c>
      <c r="E40" s="3">
        <f t="shared" si="1"/>
        <v>30.900000000000002</v>
      </c>
      <c r="F40" s="4">
        <f>27.35+3.55</f>
        <v>30.900000000000002</v>
      </c>
    </row>
    <row r="41" spans="1:6" ht="15.75">
      <c r="A41" s="8">
        <v>39</v>
      </c>
      <c r="B41" s="1" t="s">
        <v>2</v>
      </c>
      <c r="C41" s="2" t="s">
        <v>3</v>
      </c>
      <c r="D41" s="2">
        <v>1</v>
      </c>
      <c r="E41" s="3">
        <f t="shared" si="1"/>
        <v>60</v>
      </c>
      <c r="F41" s="4">
        <v>60</v>
      </c>
    </row>
    <row r="42" spans="1:6" ht="15.75">
      <c r="A42" s="8">
        <v>40</v>
      </c>
      <c r="B42" s="1" t="s">
        <v>74</v>
      </c>
      <c r="C42" s="2" t="s">
        <v>75</v>
      </c>
      <c r="D42" s="2">
        <v>1</v>
      </c>
      <c r="E42" s="3">
        <f t="shared" si="1"/>
        <v>630.70000000000005</v>
      </c>
      <c r="F42" s="4">
        <f>558.14+72.56</f>
        <v>630.70000000000005</v>
      </c>
    </row>
    <row r="43" spans="1:6" ht="15.75">
      <c r="A43" s="8">
        <v>41</v>
      </c>
      <c r="B43" s="1" t="s">
        <v>74</v>
      </c>
      <c r="C43" s="2" t="s">
        <v>75</v>
      </c>
      <c r="D43" s="2">
        <v>1</v>
      </c>
      <c r="E43" s="3">
        <f t="shared" si="1"/>
        <v>519.4</v>
      </c>
      <c r="F43" s="4">
        <f>459.65+59.75</f>
        <v>519.4</v>
      </c>
    </row>
    <row r="44" spans="1:6" ht="15.75">
      <c r="A44" s="8">
        <v>42</v>
      </c>
      <c r="B44" s="9" t="s">
        <v>115</v>
      </c>
      <c r="C44" s="2" t="s">
        <v>116</v>
      </c>
      <c r="D44" s="2">
        <v>2</v>
      </c>
      <c r="E44" s="3">
        <f t="shared" si="1"/>
        <v>380</v>
      </c>
      <c r="F44" s="4">
        <v>760</v>
      </c>
    </row>
    <row r="45" spans="1:6" ht="15.75">
      <c r="A45" s="8">
        <v>43</v>
      </c>
      <c r="B45" s="1" t="s">
        <v>85</v>
      </c>
      <c r="C45" s="2" t="s">
        <v>57</v>
      </c>
      <c r="D45" s="2">
        <v>10</v>
      </c>
      <c r="E45" s="3">
        <v>30</v>
      </c>
      <c r="F45" s="4">
        <v>300</v>
      </c>
    </row>
    <row r="46" spans="1:6" ht="15.75">
      <c r="A46" s="8">
        <v>44</v>
      </c>
      <c r="B46" s="13" t="s">
        <v>62</v>
      </c>
      <c r="C46" s="14" t="s">
        <v>63</v>
      </c>
      <c r="D46" s="14">
        <v>55</v>
      </c>
      <c r="E46" s="3">
        <f>F46/D46</f>
        <v>20</v>
      </c>
      <c r="F46" s="4">
        <f>55*20</f>
        <v>1100</v>
      </c>
    </row>
    <row r="47" spans="1:6" ht="15.75">
      <c r="A47" s="8">
        <v>45</v>
      </c>
      <c r="B47" s="1" t="s">
        <v>100</v>
      </c>
      <c r="C47" s="2" t="s">
        <v>63</v>
      </c>
      <c r="D47" s="2">
        <v>8</v>
      </c>
      <c r="E47" s="3">
        <v>130</v>
      </c>
      <c r="F47" s="4">
        <v>1040</v>
      </c>
    </row>
    <row r="48" spans="1:6" ht="15.75">
      <c r="A48" s="8">
        <v>46</v>
      </c>
      <c r="B48" s="13" t="s">
        <v>65</v>
      </c>
      <c r="C48" s="14" t="s">
        <v>57</v>
      </c>
      <c r="D48" s="14">
        <v>8</v>
      </c>
      <c r="E48" s="3">
        <f>F48/D48</f>
        <v>25</v>
      </c>
      <c r="F48" s="4">
        <v>200</v>
      </c>
    </row>
    <row r="49" spans="1:6" ht="15.75">
      <c r="A49" s="8">
        <v>47</v>
      </c>
      <c r="B49" s="1" t="s">
        <v>37</v>
      </c>
      <c r="C49" s="2" t="s">
        <v>38</v>
      </c>
      <c r="D49" s="2">
        <v>3</v>
      </c>
      <c r="E49" s="3">
        <f>F49/D49</f>
        <v>261</v>
      </c>
      <c r="F49" s="4">
        <v>783</v>
      </c>
    </row>
    <row r="50" spans="1:6" ht="15.75">
      <c r="A50" s="8">
        <v>48</v>
      </c>
      <c r="B50" s="15" t="s">
        <v>127</v>
      </c>
      <c r="C50" s="2" t="s">
        <v>57</v>
      </c>
      <c r="D50" s="2">
        <v>1</v>
      </c>
      <c r="E50" s="3">
        <f>F50/D50</f>
        <v>143</v>
      </c>
      <c r="F50" s="4">
        <v>143</v>
      </c>
    </row>
    <row r="51" spans="1:6" ht="15.75">
      <c r="A51" s="8">
        <v>49</v>
      </c>
      <c r="B51" s="1" t="s">
        <v>27</v>
      </c>
      <c r="C51" s="2" t="s">
        <v>28</v>
      </c>
      <c r="D51" s="2">
        <v>1</v>
      </c>
      <c r="E51" s="3">
        <f>69.31+0.69</f>
        <v>70</v>
      </c>
      <c r="F51" s="4">
        <f>D51*E51</f>
        <v>70</v>
      </c>
    </row>
    <row r="52" spans="1:6" ht="15.75">
      <c r="A52" s="8">
        <v>50</v>
      </c>
      <c r="B52" s="1" t="s">
        <v>29</v>
      </c>
      <c r="C52" s="2" t="s">
        <v>30</v>
      </c>
      <c r="D52" s="2">
        <v>2</v>
      </c>
      <c r="E52" s="3">
        <f>(85.15+0.85)/2</f>
        <v>43</v>
      </c>
      <c r="F52" s="4">
        <f>D52*E52</f>
        <v>86</v>
      </c>
    </row>
    <row r="53" spans="1:6">
      <c r="A53" s="28" t="s">
        <v>149</v>
      </c>
      <c r="B53" s="31"/>
      <c r="C53" s="31"/>
      <c r="D53" s="31"/>
      <c r="E53" s="29"/>
      <c r="F53" s="17">
        <f>SUM(F3:F52)</f>
        <v>86988.88999999997</v>
      </c>
    </row>
  </sheetData>
  <mergeCells count="2">
    <mergeCell ref="A1:F1"/>
    <mergeCell ref="A53:E5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16" workbookViewId="0">
      <selection activeCell="F20" sqref="F20"/>
    </sheetView>
  </sheetViews>
  <sheetFormatPr defaultRowHeight="14.25"/>
  <cols>
    <col min="1" max="1" width="6.125" style="24" customWidth="1"/>
    <col min="2" max="2" width="26.25" customWidth="1"/>
    <col min="6" max="6" width="9.375" bestFit="1" customWidth="1"/>
  </cols>
  <sheetData>
    <row r="1" spans="1:6" ht="15.75">
      <c r="B1" s="9" t="s">
        <v>121</v>
      </c>
      <c r="C1" s="2" t="s">
        <v>20</v>
      </c>
      <c r="D1" s="2">
        <v>1</v>
      </c>
      <c r="E1" s="3">
        <f>F1/D1</f>
        <v>164</v>
      </c>
      <c r="F1" s="4">
        <f>145.13+18.87</f>
        <v>164</v>
      </c>
    </row>
    <row r="2" spans="1:6" ht="15.75">
      <c r="B2" s="1" t="s">
        <v>134</v>
      </c>
      <c r="C2" s="2" t="s">
        <v>41</v>
      </c>
      <c r="D2" s="2">
        <v>2</v>
      </c>
      <c r="E2" s="3">
        <f>F2/D2</f>
        <v>437</v>
      </c>
      <c r="F2" s="4">
        <v>874</v>
      </c>
    </row>
    <row r="3" spans="1:6" ht="15.75">
      <c r="B3" s="7" t="s">
        <v>107</v>
      </c>
      <c r="C3" s="2" t="s">
        <v>41</v>
      </c>
      <c r="D3" s="2">
        <v>2</v>
      </c>
      <c r="E3" s="3">
        <v>274</v>
      </c>
      <c r="F3" s="4">
        <v>548</v>
      </c>
    </row>
    <row r="4" spans="1:6" ht="26.25" customHeight="1">
      <c r="A4" s="30" t="s">
        <v>148</v>
      </c>
      <c r="B4" s="30"/>
      <c r="C4" s="30"/>
      <c r="D4" s="30"/>
      <c r="E4" s="30"/>
      <c r="F4" s="32"/>
    </row>
    <row r="5" spans="1:6" ht="15.75">
      <c r="A5" s="22" t="s">
        <v>144</v>
      </c>
      <c r="B5" s="19" t="s">
        <v>15</v>
      </c>
      <c r="C5" s="19" t="s">
        <v>16</v>
      </c>
      <c r="D5" s="19" t="s">
        <v>17</v>
      </c>
      <c r="E5" s="20" t="s">
        <v>18</v>
      </c>
      <c r="F5" s="21" t="s">
        <v>19</v>
      </c>
    </row>
    <row r="6" spans="1:6" ht="15.75">
      <c r="A6" s="8">
        <v>1</v>
      </c>
      <c r="B6" s="1" t="s">
        <v>94</v>
      </c>
      <c r="C6" s="2" t="s">
        <v>95</v>
      </c>
      <c r="D6" s="2">
        <v>1</v>
      </c>
      <c r="E6" s="3">
        <f>F6/D6</f>
        <v>273</v>
      </c>
      <c r="F6" s="4">
        <v>273</v>
      </c>
    </row>
    <row r="7" spans="1:6" ht="15.75">
      <c r="A7" s="8">
        <v>2</v>
      </c>
      <c r="B7" s="1" t="s">
        <v>132</v>
      </c>
      <c r="C7" s="2" t="s">
        <v>41</v>
      </c>
      <c r="D7" s="2">
        <v>5</v>
      </c>
      <c r="E7" s="3">
        <f>F7/D7</f>
        <v>97</v>
      </c>
      <c r="F7" s="4">
        <v>485</v>
      </c>
    </row>
    <row r="8" spans="1:6" ht="15.75">
      <c r="A8" s="8">
        <v>3</v>
      </c>
      <c r="B8" s="13" t="s">
        <v>68</v>
      </c>
      <c r="C8" s="14" t="s">
        <v>41</v>
      </c>
      <c r="D8" s="14">
        <v>1</v>
      </c>
      <c r="E8" s="3">
        <f>F8/D8</f>
        <v>687</v>
      </c>
      <c r="F8" s="4">
        <v>687</v>
      </c>
    </row>
    <row r="9" spans="1:6" ht="15.75">
      <c r="A9" s="8">
        <v>4</v>
      </c>
      <c r="B9" s="1" t="s">
        <v>82</v>
      </c>
      <c r="C9" s="2" t="s">
        <v>41</v>
      </c>
      <c r="D9" s="2">
        <v>1</v>
      </c>
      <c r="E9" s="3">
        <v>561</v>
      </c>
      <c r="F9" s="4">
        <v>561</v>
      </c>
    </row>
    <row r="10" spans="1:6" ht="15.75">
      <c r="A10" s="8">
        <v>5</v>
      </c>
      <c r="B10" s="1" t="s">
        <v>56</v>
      </c>
      <c r="C10" s="2" t="s">
        <v>14</v>
      </c>
      <c r="D10" s="2">
        <v>1</v>
      </c>
      <c r="E10" s="3">
        <f>F10/D10</f>
        <v>561</v>
      </c>
      <c r="F10" s="4">
        <f>555.45+5.55</f>
        <v>561</v>
      </c>
    </row>
    <row r="11" spans="1:6" ht="15.75">
      <c r="A11" s="8">
        <v>6</v>
      </c>
      <c r="B11" s="1" t="s">
        <v>53</v>
      </c>
      <c r="C11" s="2" t="s">
        <v>5</v>
      </c>
      <c r="D11" s="2">
        <v>5</v>
      </c>
      <c r="E11" s="3">
        <f>F11/D11</f>
        <v>220</v>
      </c>
      <c r="F11" s="4">
        <f>220*5</f>
        <v>1100</v>
      </c>
    </row>
    <row r="12" spans="1:6" ht="15.75">
      <c r="A12" s="8">
        <v>7</v>
      </c>
      <c r="B12" s="1" t="s">
        <v>54</v>
      </c>
      <c r="C12" s="2" t="s">
        <v>55</v>
      </c>
      <c r="D12" s="2">
        <v>4</v>
      </c>
      <c r="E12" s="3">
        <f>F12/D12</f>
        <v>168</v>
      </c>
      <c r="F12" s="4">
        <f>168*4</f>
        <v>672</v>
      </c>
    </row>
    <row r="13" spans="1:6" ht="15.75">
      <c r="A13" s="8">
        <v>8</v>
      </c>
      <c r="B13" s="15" t="s">
        <v>114</v>
      </c>
      <c r="C13" s="2" t="s">
        <v>5</v>
      </c>
      <c r="D13" s="2">
        <v>1</v>
      </c>
      <c r="E13" s="3">
        <f>F13/D13</f>
        <v>55</v>
      </c>
      <c r="F13" s="4">
        <v>55</v>
      </c>
    </row>
    <row r="14" spans="1:6" ht="15.75">
      <c r="A14" s="8">
        <v>9</v>
      </c>
      <c r="B14" s="9" t="s">
        <v>122</v>
      </c>
      <c r="C14" s="2" t="s">
        <v>20</v>
      </c>
      <c r="D14" s="2">
        <v>1</v>
      </c>
      <c r="E14" s="3">
        <f>F14/D14</f>
        <v>300</v>
      </c>
      <c r="F14" s="4">
        <f>265.49+34.51</f>
        <v>300</v>
      </c>
    </row>
    <row r="15" spans="1:6" ht="15.75">
      <c r="A15" s="8">
        <v>10</v>
      </c>
      <c r="B15" s="15" t="s">
        <v>98</v>
      </c>
      <c r="C15" s="2" t="s">
        <v>41</v>
      </c>
      <c r="D15" s="2">
        <v>2</v>
      </c>
      <c r="E15" s="3">
        <v>36</v>
      </c>
      <c r="F15" s="4">
        <v>72</v>
      </c>
    </row>
    <row r="16" spans="1:6" ht="15.75">
      <c r="A16" s="8">
        <v>11</v>
      </c>
      <c r="B16" s="1" t="s">
        <v>103</v>
      </c>
      <c r="C16" s="2" t="s">
        <v>41</v>
      </c>
      <c r="D16" s="2">
        <v>6</v>
      </c>
      <c r="E16" s="3">
        <v>71</v>
      </c>
      <c r="F16" s="4">
        <v>426</v>
      </c>
    </row>
    <row r="17" spans="1:6" ht="15.75">
      <c r="A17" s="8">
        <v>12</v>
      </c>
      <c r="B17" s="1" t="s">
        <v>130</v>
      </c>
      <c r="C17" s="2" t="s">
        <v>41</v>
      </c>
      <c r="D17" s="2">
        <v>10</v>
      </c>
      <c r="E17" s="3">
        <f>F17/D17</f>
        <v>265</v>
      </c>
      <c r="F17" s="4">
        <v>2650</v>
      </c>
    </row>
    <row r="18" spans="1:6" ht="15.75">
      <c r="A18" s="8">
        <v>13</v>
      </c>
      <c r="B18" s="1" t="s">
        <v>72</v>
      </c>
      <c r="C18" s="2" t="s">
        <v>41</v>
      </c>
      <c r="D18" s="2">
        <v>2</v>
      </c>
      <c r="E18" s="3">
        <f>F18/D18</f>
        <v>236</v>
      </c>
      <c r="F18" s="4">
        <v>472</v>
      </c>
    </row>
    <row r="19" spans="1:6" ht="15.75">
      <c r="A19" s="8">
        <v>14</v>
      </c>
      <c r="B19" s="1" t="s">
        <v>133</v>
      </c>
      <c r="C19" s="2" t="s">
        <v>41</v>
      </c>
      <c r="D19" s="2">
        <v>8</v>
      </c>
      <c r="E19" s="3">
        <f>F19/D19</f>
        <v>20</v>
      </c>
      <c r="F19" s="4">
        <v>160</v>
      </c>
    </row>
    <row r="20" spans="1:6">
      <c r="A20" s="28" t="s">
        <v>149</v>
      </c>
      <c r="B20" s="31"/>
      <c r="C20" s="31"/>
      <c r="D20" s="31"/>
      <c r="E20" s="29"/>
      <c r="F20" s="17">
        <f>SUM(F1:F19)</f>
        <v>10060</v>
      </c>
    </row>
  </sheetData>
  <mergeCells count="2">
    <mergeCell ref="A4:F4"/>
    <mergeCell ref="A20:E20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10" workbookViewId="0">
      <selection activeCell="F15" sqref="F15"/>
    </sheetView>
  </sheetViews>
  <sheetFormatPr defaultRowHeight="14.25"/>
  <cols>
    <col min="1" max="1" width="6.625" customWidth="1"/>
    <col min="2" max="2" width="31.125" customWidth="1"/>
    <col min="6" max="6" width="9.375" bestFit="1" customWidth="1"/>
  </cols>
  <sheetData>
    <row r="1" spans="1:6" ht="23.25" customHeight="1">
      <c r="A1" s="30" t="s">
        <v>147</v>
      </c>
      <c r="B1" s="30"/>
      <c r="C1" s="30"/>
      <c r="D1" s="30"/>
      <c r="E1" s="30"/>
      <c r="F1" s="30"/>
    </row>
    <row r="2" spans="1:6" ht="15.75">
      <c r="A2" s="22" t="s">
        <v>144</v>
      </c>
      <c r="B2" s="19" t="s">
        <v>15</v>
      </c>
      <c r="C2" s="19" t="s">
        <v>16</v>
      </c>
      <c r="D2" s="19" t="s">
        <v>17</v>
      </c>
      <c r="E2" s="20" t="s">
        <v>18</v>
      </c>
      <c r="F2" s="21" t="s">
        <v>19</v>
      </c>
    </row>
    <row r="3" spans="1:6" ht="15.75">
      <c r="A3" s="8">
        <v>1</v>
      </c>
      <c r="B3" s="1" t="s">
        <v>45</v>
      </c>
      <c r="C3" s="2" t="s">
        <v>41</v>
      </c>
      <c r="D3" s="12">
        <v>20</v>
      </c>
      <c r="E3" s="3">
        <f>F3/D3</f>
        <v>52</v>
      </c>
      <c r="F3" s="4">
        <v>1040</v>
      </c>
    </row>
    <row r="4" spans="1:6" ht="15.75">
      <c r="A4" s="8">
        <v>2</v>
      </c>
      <c r="B4" s="1" t="s">
        <v>46</v>
      </c>
      <c r="C4" s="2" t="s">
        <v>41</v>
      </c>
      <c r="D4" s="10">
        <v>20</v>
      </c>
      <c r="E4" s="3">
        <f>F4/D4</f>
        <v>46</v>
      </c>
      <c r="F4" s="4">
        <v>920</v>
      </c>
    </row>
    <row r="5" spans="1:6" ht="15.75">
      <c r="A5" s="8">
        <v>3</v>
      </c>
      <c r="B5" s="1" t="s">
        <v>104</v>
      </c>
      <c r="C5" s="2" t="s">
        <v>41</v>
      </c>
      <c r="D5" s="2">
        <v>2</v>
      </c>
      <c r="E5" s="3">
        <v>426</v>
      </c>
      <c r="F5" s="4">
        <v>852</v>
      </c>
    </row>
    <row r="6" spans="1:6" ht="15.75">
      <c r="A6" s="8">
        <v>4</v>
      </c>
      <c r="B6" s="1" t="s">
        <v>101</v>
      </c>
      <c r="C6" s="2" t="s">
        <v>41</v>
      </c>
      <c r="D6" s="2">
        <v>30</v>
      </c>
      <c r="E6" s="3">
        <f t="shared" ref="E6:E14" si="0">F6/D6</f>
        <v>17</v>
      </c>
      <c r="F6" s="4">
        <f>30*17</f>
        <v>510</v>
      </c>
    </row>
    <row r="7" spans="1:6" ht="15.75">
      <c r="A7" s="8">
        <v>5</v>
      </c>
      <c r="B7" s="1" t="s">
        <v>43</v>
      </c>
      <c r="C7" s="2" t="s">
        <v>41</v>
      </c>
      <c r="D7" s="11">
        <v>12</v>
      </c>
      <c r="E7" s="3">
        <f t="shared" si="0"/>
        <v>53</v>
      </c>
      <c r="F7" s="4">
        <v>636</v>
      </c>
    </row>
    <row r="8" spans="1:6" ht="15.75">
      <c r="A8" s="8">
        <v>6</v>
      </c>
      <c r="B8" s="1" t="s">
        <v>47</v>
      </c>
      <c r="C8" s="2" t="s">
        <v>41</v>
      </c>
      <c r="D8" s="10">
        <v>10</v>
      </c>
      <c r="E8" s="3">
        <f t="shared" si="0"/>
        <v>38</v>
      </c>
      <c r="F8" s="4">
        <v>380</v>
      </c>
    </row>
    <row r="9" spans="1:6" ht="15.75">
      <c r="A9" s="8">
        <v>7</v>
      </c>
      <c r="B9" s="1" t="s">
        <v>42</v>
      </c>
      <c r="C9" s="2" t="s">
        <v>41</v>
      </c>
      <c r="D9" s="11">
        <v>8</v>
      </c>
      <c r="E9" s="3">
        <f t="shared" si="0"/>
        <v>1359</v>
      </c>
      <c r="F9" s="4">
        <v>10872</v>
      </c>
    </row>
    <row r="10" spans="1:6" ht="15.75">
      <c r="A10" s="8">
        <v>8</v>
      </c>
      <c r="B10" s="1" t="s">
        <v>40</v>
      </c>
      <c r="C10" s="2" t="s">
        <v>41</v>
      </c>
      <c r="D10" s="10">
        <v>60</v>
      </c>
      <c r="E10" s="3">
        <f t="shared" si="0"/>
        <v>43</v>
      </c>
      <c r="F10" s="4">
        <v>2580</v>
      </c>
    </row>
    <row r="11" spans="1:6" ht="15.75">
      <c r="A11" s="8">
        <v>9</v>
      </c>
      <c r="B11" s="1" t="s">
        <v>40</v>
      </c>
      <c r="C11" s="2" t="s">
        <v>41</v>
      </c>
      <c r="D11" s="11">
        <v>14</v>
      </c>
      <c r="E11" s="3">
        <f t="shared" si="0"/>
        <v>150</v>
      </c>
      <c r="F11" s="4">
        <v>2100</v>
      </c>
    </row>
    <row r="12" spans="1:6" ht="15.75">
      <c r="A12" s="8">
        <v>10</v>
      </c>
      <c r="B12" s="1" t="s">
        <v>44</v>
      </c>
      <c r="C12" s="2" t="s">
        <v>41</v>
      </c>
      <c r="D12" s="10">
        <v>40</v>
      </c>
      <c r="E12" s="3">
        <f t="shared" si="0"/>
        <v>36</v>
      </c>
      <c r="F12" s="4">
        <v>1440</v>
      </c>
    </row>
    <row r="13" spans="1:6" ht="15.75">
      <c r="A13" s="8">
        <v>11</v>
      </c>
      <c r="B13" s="1" t="s">
        <v>44</v>
      </c>
      <c r="C13" s="2" t="s">
        <v>41</v>
      </c>
      <c r="D13" s="10">
        <v>16</v>
      </c>
      <c r="E13" s="3">
        <f t="shared" si="0"/>
        <v>95</v>
      </c>
      <c r="F13" s="4">
        <v>1520</v>
      </c>
    </row>
    <row r="14" spans="1:6" ht="15.75">
      <c r="A14" s="8">
        <v>12</v>
      </c>
      <c r="B14" s="1" t="s">
        <v>92</v>
      </c>
      <c r="C14" s="2" t="s">
        <v>93</v>
      </c>
      <c r="D14" s="2">
        <v>1</v>
      </c>
      <c r="E14" s="3">
        <f t="shared" si="0"/>
        <v>1900</v>
      </c>
      <c r="F14" s="4">
        <v>1900</v>
      </c>
    </row>
    <row r="15" spans="1:6">
      <c r="A15" s="28" t="s">
        <v>141</v>
      </c>
      <c r="B15" s="31"/>
      <c r="C15" s="31"/>
      <c r="D15" s="31"/>
      <c r="E15" s="29"/>
      <c r="F15" s="17">
        <f>SUM(F3:F14)</f>
        <v>24750</v>
      </c>
    </row>
  </sheetData>
  <mergeCells count="2">
    <mergeCell ref="A15:E15"/>
    <mergeCell ref="A1:F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22" workbookViewId="0">
      <selection activeCell="F30" sqref="F30"/>
    </sheetView>
  </sheetViews>
  <sheetFormatPr defaultRowHeight="14.25"/>
  <cols>
    <col min="1" max="1" width="4.875" customWidth="1"/>
    <col min="2" max="2" width="21.875" customWidth="1"/>
    <col min="5" max="6" width="9" style="24"/>
  </cols>
  <sheetData>
    <row r="1" spans="1:6" ht="29.25" customHeight="1">
      <c r="A1" s="27" t="s">
        <v>145</v>
      </c>
      <c r="B1" s="27"/>
      <c r="C1" s="27"/>
      <c r="D1" s="27"/>
      <c r="E1" s="27"/>
      <c r="F1" s="27"/>
    </row>
    <row r="2" spans="1:6" ht="17.25" customHeight="1">
      <c r="A2" s="22" t="s">
        <v>144</v>
      </c>
      <c r="B2" s="19" t="s">
        <v>15</v>
      </c>
      <c r="C2" s="19" t="s">
        <v>16</v>
      </c>
      <c r="D2" s="19" t="s">
        <v>17</v>
      </c>
      <c r="E2" s="20" t="s">
        <v>18</v>
      </c>
      <c r="F2" s="21" t="s">
        <v>19</v>
      </c>
    </row>
    <row r="3" spans="1:6" ht="15.75">
      <c r="A3" s="8">
        <v>1</v>
      </c>
      <c r="B3" s="1" t="s">
        <v>84</v>
      </c>
      <c r="C3" s="2" t="s">
        <v>67</v>
      </c>
      <c r="D3" s="2">
        <v>20</v>
      </c>
      <c r="E3" s="5">
        <v>23</v>
      </c>
      <c r="F3" s="6">
        <v>460</v>
      </c>
    </row>
    <row r="4" spans="1:6" ht="15.75">
      <c r="A4" s="8">
        <v>2</v>
      </c>
      <c r="B4" s="1" t="s">
        <v>106</v>
      </c>
      <c r="C4" s="2" t="s">
        <v>59</v>
      </c>
      <c r="D4" s="2">
        <v>6</v>
      </c>
      <c r="E4" s="5">
        <v>13.5</v>
      </c>
      <c r="F4" s="6">
        <v>81</v>
      </c>
    </row>
    <row r="5" spans="1:6" ht="15.75">
      <c r="A5" s="8">
        <v>3</v>
      </c>
      <c r="B5" s="1" t="s">
        <v>106</v>
      </c>
      <c r="C5" s="2" t="s">
        <v>59</v>
      </c>
      <c r="D5" s="2">
        <v>6</v>
      </c>
      <c r="E5" s="5">
        <v>18.5</v>
      </c>
      <c r="F5" s="6">
        <v>111</v>
      </c>
    </row>
    <row r="6" spans="1:6" ht="15.75">
      <c r="A6" s="8">
        <v>4</v>
      </c>
      <c r="B6" s="1" t="s">
        <v>102</v>
      </c>
      <c r="C6" s="2" t="s">
        <v>59</v>
      </c>
      <c r="D6" s="2">
        <v>6</v>
      </c>
      <c r="E6" s="5">
        <v>19</v>
      </c>
      <c r="F6" s="6">
        <v>114</v>
      </c>
    </row>
    <row r="7" spans="1:6" ht="15.75">
      <c r="A7" s="8">
        <v>5</v>
      </c>
      <c r="B7" s="1" t="s">
        <v>102</v>
      </c>
      <c r="C7" s="2" t="s">
        <v>59</v>
      </c>
      <c r="D7" s="2">
        <v>6</v>
      </c>
      <c r="E7" s="5">
        <v>25</v>
      </c>
      <c r="F7" s="6">
        <v>150</v>
      </c>
    </row>
    <row r="8" spans="1:6" ht="15.75">
      <c r="A8" s="8">
        <v>6</v>
      </c>
      <c r="B8" s="9" t="s">
        <v>125</v>
      </c>
      <c r="C8" s="2" t="s">
        <v>87</v>
      </c>
      <c r="D8" s="2">
        <v>20</v>
      </c>
      <c r="E8" s="5">
        <f>F8/D8</f>
        <v>7.4</v>
      </c>
      <c r="F8" s="6">
        <v>148</v>
      </c>
    </row>
    <row r="9" spans="1:6" ht="15.75">
      <c r="A9" s="8">
        <v>7</v>
      </c>
      <c r="B9" s="1" t="s">
        <v>86</v>
      </c>
      <c r="C9" s="2" t="s">
        <v>87</v>
      </c>
      <c r="D9" s="2">
        <v>14</v>
      </c>
      <c r="E9" s="5">
        <v>7</v>
      </c>
      <c r="F9" s="6">
        <v>98</v>
      </c>
    </row>
    <row r="10" spans="1:6" ht="15.75">
      <c r="A10" s="8">
        <v>8</v>
      </c>
      <c r="B10" s="7" t="s">
        <v>135</v>
      </c>
      <c r="C10" s="2" t="s">
        <v>136</v>
      </c>
      <c r="D10" s="2">
        <v>20</v>
      </c>
      <c r="E10" s="5">
        <f>F10/D10</f>
        <v>5.38</v>
      </c>
      <c r="F10" s="6">
        <v>107.6</v>
      </c>
    </row>
    <row r="11" spans="1:6">
      <c r="A11" s="8">
        <v>9</v>
      </c>
      <c r="B11" s="16" t="s">
        <v>126</v>
      </c>
      <c r="C11" s="16" t="s">
        <v>87</v>
      </c>
      <c r="D11" s="8">
        <v>20</v>
      </c>
      <c r="E11" s="25">
        <v>6</v>
      </c>
      <c r="F11" s="25">
        <v>120</v>
      </c>
    </row>
    <row r="12" spans="1:6" ht="15.75">
      <c r="A12" s="8">
        <v>10</v>
      </c>
      <c r="B12" s="1" t="s">
        <v>69</v>
      </c>
      <c r="C12" s="2" t="s">
        <v>67</v>
      </c>
      <c r="D12" s="2">
        <v>2</v>
      </c>
      <c r="E12" s="5">
        <f>F12/D12</f>
        <v>39</v>
      </c>
      <c r="F12" s="6">
        <v>78</v>
      </c>
    </row>
    <row r="13" spans="1:6" ht="15.75">
      <c r="A13" s="8">
        <v>11</v>
      </c>
      <c r="B13" s="1" t="s">
        <v>105</v>
      </c>
      <c r="C13" s="2" t="s">
        <v>59</v>
      </c>
      <c r="D13" s="2">
        <v>6</v>
      </c>
      <c r="E13" s="5">
        <v>26</v>
      </c>
      <c r="F13" s="6">
        <v>156</v>
      </c>
    </row>
    <row r="14" spans="1:6" ht="15.75">
      <c r="A14" s="8">
        <v>12</v>
      </c>
      <c r="B14" s="1" t="s">
        <v>105</v>
      </c>
      <c r="C14" s="2" t="s">
        <v>59</v>
      </c>
      <c r="D14" s="2">
        <v>6</v>
      </c>
      <c r="E14" s="5">
        <v>35</v>
      </c>
      <c r="F14" s="6">
        <v>210</v>
      </c>
    </row>
    <row r="15" spans="1:6" ht="15.75">
      <c r="A15" s="8">
        <v>13</v>
      </c>
      <c r="B15" s="1" t="s">
        <v>105</v>
      </c>
      <c r="C15" s="2" t="s">
        <v>59</v>
      </c>
      <c r="D15" s="2">
        <v>15</v>
      </c>
      <c r="E15" s="5">
        <f>F15/D15</f>
        <v>30</v>
      </c>
      <c r="F15" s="6">
        <v>450</v>
      </c>
    </row>
    <row r="16" spans="1:6" ht="15.75">
      <c r="A16" s="8">
        <v>14</v>
      </c>
      <c r="B16" s="13" t="s">
        <v>58</v>
      </c>
      <c r="C16" s="14" t="s">
        <v>59</v>
      </c>
      <c r="D16" s="14">
        <v>39</v>
      </c>
      <c r="E16" s="5">
        <f>F16/D16</f>
        <v>6.5</v>
      </c>
      <c r="F16" s="6">
        <f>6.5*39</f>
        <v>253.5</v>
      </c>
    </row>
    <row r="17" spans="1:6" ht="15.75">
      <c r="A17" s="8">
        <v>15</v>
      </c>
      <c r="B17" s="13" t="s">
        <v>58</v>
      </c>
      <c r="C17" s="14" t="s">
        <v>59</v>
      </c>
      <c r="D17" s="14">
        <v>13</v>
      </c>
      <c r="E17" s="5">
        <f>F17/D17</f>
        <v>11</v>
      </c>
      <c r="F17" s="6">
        <v>143</v>
      </c>
    </row>
    <row r="18" spans="1:6" ht="15.75">
      <c r="A18" s="8">
        <v>16</v>
      </c>
      <c r="B18" s="1" t="s">
        <v>58</v>
      </c>
      <c r="C18" s="2" t="s">
        <v>59</v>
      </c>
      <c r="D18" s="2">
        <v>42</v>
      </c>
      <c r="E18" s="5">
        <v>5</v>
      </c>
      <c r="F18" s="6">
        <f>5*42</f>
        <v>210</v>
      </c>
    </row>
    <row r="19" spans="1:6" ht="15.75">
      <c r="A19" s="8">
        <v>17</v>
      </c>
      <c r="B19" s="1" t="s">
        <v>58</v>
      </c>
      <c r="C19" s="2" t="s">
        <v>59</v>
      </c>
      <c r="D19" s="2">
        <v>12</v>
      </c>
      <c r="E19" s="5">
        <f>F19/D19</f>
        <v>13</v>
      </c>
      <c r="F19" s="6">
        <v>156</v>
      </c>
    </row>
    <row r="20" spans="1:6" ht="15.75">
      <c r="A20" s="8">
        <v>18</v>
      </c>
      <c r="B20" s="1" t="s">
        <v>71</v>
      </c>
      <c r="C20" s="2" t="s">
        <v>67</v>
      </c>
      <c r="D20" s="2">
        <v>2</v>
      </c>
      <c r="E20" s="5">
        <f>F20/D20</f>
        <v>75</v>
      </c>
      <c r="F20" s="6">
        <v>150</v>
      </c>
    </row>
    <row r="21" spans="1:6" ht="15.75">
      <c r="A21" s="8">
        <v>19</v>
      </c>
      <c r="B21" s="1" t="s">
        <v>110</v>
      </c>
      <c r="C21" s="2" t="s">
        <v>7</v>
      </c>
      <c r="D21" s="2">
        <v>300</v>
      </c>
      <c r="E21" s="5">
        <f>F21/D21</f>
        <v>9.8666666666666671</v>
      </c>
      <c r="F21" s="6">
        <v>2960</v>
      </c>
    </row>
    <row r="22" spans="1:6" ht="15.75">
      <c r="A22" s="8">
        <v>20</v>
      </c>
      <c r="B22" s="9" t="s">
        <v>131</v>
      </c>
      <c r="C22" s="2" t="s">
        <v>59</v>
      </c>
      <c r="D22" s="2">
        <v>12</v>
      </c>
      <c r="E22" s="5">
        <f>F22/D22</f>
        <v>16</v>
      </c>
      <c r="F22" s="6">
        <v>192</v>
      </c>
    </row>
    <row r="23" spans="1:6" ht="15.75">
      <c r="A23" s="8">
        <v>21</v>
      </c>
      <c r="B23" s="15" t="s">
        <v>97</v>
      </c>
      <c r="C23" s="2" t="s">
        <v>67</v>
      </c>
      <c r="D23" s="2">
        <v>1</v>
      </c>
      <c r="E23" s="5">
        <v>219</v>
      </c>
      <c r="F23" s="6">
        <v>219</v>
      </c>
    </row>
    <row r="24" spans="1:6" ht="15.75">
      <c r="A24" s="8">
        <v>22</v>
      </c>
      <c r="B24" s="1" t="s">
        <v>108</v>
      </c>
      <c r="C24" s="2" t="s">
        <v>109</v>
      </c>
      <c r="D24" s="2">
        <v>6</v>
      </c>
      <c r="E24" s="5">
        <f>F24/D24</f>
        <v>23.400000000000002</v>
      </c>
      <c r="F24" s="6">
        <v>140.4</v>
      </c>
    </row>
    <row r="25" spans="1:6" ht="15.75">
      <c r="A25" s="8">
        <v>23</v>
      </c>
      <c r="B25" s="1" t="s">
        <v>91</v>
      </c>
      <c r="C25" s="2" t="s">
        <v>52</v>
      </c>
      <c r="D25" s="2">
        <v>350</v>
      </c>
      <c r="E25" s="5">
        <f>F25/D25</f>
        <v>1.5428571428571429</v>
      </c>
      <c r="F25" s="6">
        <v>540</v>
      </c>
    </row>
    <row r="26" spans="1:6" ht="15.75">
      <c r="A26" s="8">
        <v>24</v>
      </c>
      <c r="B26" s="15" t="s">
        <v>99</v>
      </c>
      <c r="C26" s="2" t="s">
        <v>59</v>
      </c>
      <c r="D26" s="2">
        <v>24</v>
      </c>
      <c r="E26" s="5">
        <v>10</v>
      </c>
      <c r="F26" s="6">
        <v>240</v>
      </c>
    </row>
    <row r="27" spans="1:6" ht="15.75">
      <c r="A27" s="8">
        <v>25</v>
      </c>
      <c r="B27" s="13" t="s">
        <v>66</v>
      </c>
      <c r="C27" s="14" t="s">
        <v>67</v>
      </c>
      <c r="D27" s="14">
        <v>300</v>
      </c>
      <c r="E27" s="5">
        <f>F27/D27</f>
        <v>5.5</v>
      </c>
      <c r="F27" s="6">
        <v>1650</v>
      </c>
    </row>
    <row r="28" spans="1:6" ht="15.75">
      <c r="A28" s="8">
        <v>26</v>
      </c>
      <c r="B28" s="9" t="s">
        <v>66</v>
      </c>
      <c r="C28" s="2" t="s">
        <v>67</v>
      </c>
      <c r="D28" s="2">
        <v>100</v>
      </c>
      <c r="E28" s="5">
        <v>6</v>
      </c>
      <c r="F28" s="6">
        <v>600</v>
      </c>
    </row>
    <row r="29" spans="1:6" ht="15.75">
      <c r="A29" s="8">
        <v>27</v>
      </c>
      <c r="B29" s="1" t="s">
        <v>70</v>
      </c>
      <c r="C29" s="2" t="s">
        <v>67</v>
      </c>
      <c r="D29" s="2">
        <v>1</v>
      </c>
      <c r="E29" s="5">
        <f>F29/D29</f>
        <v>220</v>
      </c>
      <c r="F29" s="6">
        <v>220</v>
      </c>
    </row>
    <row r="30" spans="1:6">
      <c r="A30" s="28" t="s">
        <v>146</v>
      </c>
      <c r="B30" s="31"/>
      <c r="C30" s="31"/>
      <c r="D30" s="31"/>
      <c r="E30" s="29"/>
      <c r="F30" s="23">
        <f>SUM(F3:F29)</f>
        <v>9957.5</v>
      </c>
    </row>
  </sheetData>
  <mergeCells count="2">
    <mergeCell ref="A1:F1"/>
    <mergeCell ref="A30:E30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9" sqref="F9"/>
    </sheetView>
  </sheetViews>
  <sheetFormatPr defaultRowHeight="14.25"/>
  <cols>
    <col min="1" max="1" width="5.75" customWidth="1"/>
    <col min="2" max="2" width="11.25" customWidth="1"/>
  </cols>
  <sheetData>
    <row r="1" spans="1:8" ht="26.25" customHeight="1">
      <c r="A1" s="30" t="s">
        <v>143</v>
      </c>
      <c r="B1" s="30"/>
      <c r="C1" s="30"/>
      <c r="D1" s="30"/>
      <c r="E1" s="30"/>
      <c r="F1" s="30"/>
    </row>
    <row r="2" spans="1:8" ht="15.75">
      <c r="A2" s="22" t="s">
        <v>142</v>
      </c>
      <c r="B2" s="19" t="s">
        <v>15</v>
      </c>
      <c r="C2" s="19" t="s">
        <v>16</v>
      </c>
      <c r="D2" s="19" t="s">
        <v>17</v>
      </c>
      <c r="E2" s="20" t="s">
        <v>18</v>
      </c>
      <c r="F2" s="21" t="s">
        <v>19</v>
      </c>
    </row>
    <row r="3" spans="1:8" ht="15.75">
      <c r="A3" s="8">
        <v>1</v>
      </c>
      <c r="B3" s="1" t="s">
        <v>78</v>
      </c>
      <c r="C3" s="2" t="s">
        <v>79</v>
      </c>
      <c r="D3" s="2">
        <v>1</v>
      </c>
      <c r="E3" s="5">
        <f>F3/D3</f>
        <v>39.9</v>
      </c>
      <c r="F3" s="6">
        <v>39.9</v>
      </c>
    </row>
    <row r="4" spans="1:8" ht="15.75">
      <c r="A4" s="8">
        <v>2</v>
      </c>
      <c r="B4" s="1" t="s">
        <v>81</v>
      </c>
      <c r="C4" s="2" t="s">
        <v>77</v>
      </c>
      <c r="D4" s="2">
        <v>1</v>
      </c>
      <c r="E4" s="5">
        <f>F4/D4</f>
        <v>16.900000000000002</v>
      </c>
      <c r="F4" s="6">
        <f>14.96+1.94</f>
        <v>16.900000000000002</v>
      </c>
    </row>
    <row r="5" spans="1:8">
      <c r="A5" s="8">
        <v>3</v>
      </c>
      <c r="B5" s="16" t="s">
        <v>138</v>
      </c>
      <c r="C5" s="8" t="s">
        <v>139</v>
      </c>
      <c r="D5" s="8">
        <v>1</v>
      </c>
      <c r="E5" s="8">
        <v>38</v>
      </c>
      <c r="F5" s="8">
        <v>38</v>
      </c>
      <c r="H5" s="18"/>
    </row>
    <row r="6" spans="1:8">
      <c r="A6" s="8">
        <v>4</v>
      </c>
      <c r="B6" s="16" t="s">
        <v>138</v>
      </c>
      <c r="C6" s="8" t="s">
        <v>140</v>
      </c>
      <c r="D6" s="8">
        <v>2</v>
      </c>
      <c r="E6" s="8">
        <v>20.5</v>
      </c>
      <c r="F6" s="8">
        <v>41</v>
      </c>
      <c r="H6" s="18"/>
    </row>
    <row r="7" spans="1:8" ht="15.75">
      <c r="A7" s="8">
        <v>5</v>
      </c>
      <c r="B7" s="1" t="s">
        <v>8</v>
      </c>
      <c r="C7" s="2" t="s">
        <v>9</v>
      </c>
      <c r="D7" s="2">
        <v>3</v>
      </c>
      <c r="E7" s="5">
        <f>F7/D7</f>
        <v>52</v>
      </c>
      <c r="F7" s="6">
        <f>153.98+2.02</f>
        <v>156</v>
      </c>
    </row>
    <row r="8" spans="1:8" ht="15.75">
      <c r="A8" s="8">
        <v>6</v>
      </c>
      <c r="B8" s="1" t="s">
        <v>6</v>
      </c>
      <c r="C8" s="2" t="s">
        <v>7</v>
      </c>
      <c r="D8" s="2">
        <v>2</v>
      </c>
      <c r="E8" s="5">
        <f>F8/D8</f>
        <v>19.599999999999998</v>
      </c>
      <c r="F8" s="6">
        <f>34.69+4.51</f>
        <v>39.199999999999996</v>
      </c>
    </row>
    <row r="9" spans="1:8">
      <c r="A9" s="28" t="s">
        <v>141</v>
      </c>
      <c r="B9" s="31"/>
      <c r="C9" s="31"/>
      <c r="D9" s="31"/>
      <c r="E9" s="29"/>
      <c r="F9" s="23">
        <f>SUM(F3:F8)</f>
        <v>331</v>
      </c>
    </row>
  </sheetData>
  <mergeCells count="2">
    <mergeCell ref="A9:E9"/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2021年度实验室维持费支出汇总</vt:lpstr>
      <vt:lpstr>材料支出</vt:lpstr>
      <vt:lpstr>药品支出</vt:lpstr>
      <vt:lpstr>试剂支出</vt:lpstr>
      <vt:lpstr>玻璃器皿支出</vt:lpstr>
      <vt:lpstr>小工具支出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王湘文</dc:creator>
  <cp:lastModifiedBy>王湘文</cp:lastModifiedBy>
  <dcterms:created xsi:type="dcterms:W3CDTF">2022-06-04T00:25:35Z</dcterms:created>
  <dcterms:modified xsi:type="dcterms:W3CDTF">2022-06-05T03:02:02Z</dcterms:modified>
</cp:coreProperties>
</file>